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Alpin Guide" sheetId="1" r:id="rId1"/>
  </sheets>
  <definedNames>
    <definedName name="_xlnm.Print_Area" localSheetId="0">'Alpin Guide'!$A$3:$I$50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2" i="1"/>
  <c r="I11" i="1"/>
  <c r="I10" i="1"/>
  <c r="I9" i="1"/>
  <c r="C97" i="1"/>
  <c r="H97" i="1" s="1"/>
  <c r="F97" i="1"/>
  <c r="C96" i="1"/>
  <c r="H96" i="1" s="1"/>
  <c r="F96" i="1" s="1"/>
  <c r="C95" i="1"/>
  <c r="H95" i="1" s="1"/>
  <c r="F95" i="1" s="1"/>
  <c r="C90" i="1"/>
  <c r="H90" i="1" s="1"/>
  <c r="F90" i="1" s="1"/>
  <c r="C89" i="1"/>
  <c r="H89" i="1"/>
  <c r="F89" i="1" s="1"/>
  <c r="C88" i="1"/>
  <c r="H88" i="1" s="1"/>
  <c r="F88" i="1" s="1"/>
  <c r="C83" i="1"/>
  <c r="H83" i="1" s="1"/>
  <c r="F83" i="1" s="1"/>
  <c r="C82" i="1"/>
  <c r="H82" i="1" s="1"/>
  <c r="F82" i="1" s="1"/>
  <c r="C81" i="1"/>
  <c r="H81" i="1" s="1"/>
  <c r="F81" i="1" s="1"/>
  <c r="C75" i="1"/>
  <c r="H75" i="1" s="1"/>
  <c r="C74" i="1"/>
  <c r="H74" i="1" s="1"/>
  <c r="C73" i="1"/>
  <c r="H73" i="1" s="1"/>
  <c r="C67" i="1"/>
  <c r="H67" i="1" s="1"/>
  <c r="C68" i="1"/>
  <c r="H68" i="1" s="1"/>
  <c r="F68" i="1" s="1"/>
  <c r="C66" i="1"/>
  <c r="H66" i="1" s="1"/>
  <c r="C60" i="1"/>
  <c r="H60" i="1" s="1"/>
  <c r="C61" i="1"/>
  <c r="H61" i="1" s="1"/>
  <c r="C59" i="1"/>
  <c r="H59" i="1" s="1"/>
  <c r="G12" i="1"/>
  <c r="G11" i="1"/>
  <c r="G10" i="1"/>
  <c r="G9" i="1"/>
  <c r="E12" i="1"/>
  <c r="D12" i="1"/>
  <c r="E10" i="1"/>
  <c r="E11" i="1" s="1"/>
  <c r="D10" i="1"/>
  <c r="D11" i="1" s="1"/>
  <c r="D9" i="1" l="1"/>
  <c r="F74" i="1"/>
  <c r="F60" i="1"/>
  <c r="F67" i="1"/>
  <c r="F10" i="1" s="1"/>
  <c r="F73" i="1"/>
  <c r="F75" i="1"/>
  <c r="F11" i="1" s="1"/>
  <c r="F61" i="1"/>
  <c r="F9" i="1" s="1"/>
  <c r="F66" i="1"/>
  <c r="F59" i="1"/>
  <c r="E9" i="1"/>
</calcChain>
</file>

<file path=xl/sharedStrings.xml><?xml version="1.0" encoding="utf-8"?>
<sst xmlns="http://schemas.openxmlformats.org/spreadsheetml/2006/main" count="105" uniqueCount="49">
  <si>
    <t>SKIGUIDE</t>
  </si>
  <si>
    <t>Høyde på utøver</t>
  </si>
  <si>
    <t>Vekt</t>
  </si>
  <si>
    <t>Sko</t>
  </si>
  <si>
    <t>Alder</t>
  </si>
  <si>
    <t>Nivå</t>
  </si>
  <si>
    <t>Disiplin</t>
  </si>
  <si>
    <t>Dine ski lengder</t>
  </si>
  <si>
    <t>Fra</t>
  </si>
  <si>
    <t>Til</t>
  </si>
  <si>
    <t>Bindinger</t>
  </si>
  <si>
    <t>Staver</t>
  </si>
  <si>
    <t>Type</t>
  </si>
  <si>
    <t>Sko str.</t>
  </si>
  <si>
    <t>SL</t>
  </si>
  <si>
    <t>MM</t>
  </si>
  <si>
    <t>GS</t>
  </si>
  <si>
    <t>M US</t>
  </si>
  <si>
    <t>SG</t>
  </si>
  <si>
    <t>W US</t>
  </si>
  <si>
    <t>DH</t>
  </si>
  <si>
    <t>MAX</t>
  </si>
  <si>
    <t>Europe</t>
  </si>
  <si>
    <t>UK</t>
  </si>
  <si>
    <t>Denne skiguiden er beregnet for barn i alderen opp til 15 år.</t>
  </si>
  <si>
    <t>Den er et utgangspunkt for din egen vurdering av skilenger, staver og bindingsinstilling innen ulike grener i alpint.</t>
  </si>
  <si>
    <t>Skilengder er for en middels god skiløper og vurderes i hvert enkelt tilfelle.</t>
  </si>
  <si>
    <t>Nivå, 1 = nybegynner, 2 = kjører rene skjær på kant og 3 = erfaren løper</t>
  </si>
  <si>
    <t>Du kan bestemme din skisko størrelse ved å tegne av foten på et stykke papir eller papp med en penn. Holde pennen loddrett mot foten, så det er bare en liten kant rundt. Mål  disposisjonen fra hælen til den lengste delen av tærne. Rund av til nærmeste halve centimeter og tast inn verdien i cellen for sko i cm.</t>
  </si>
  <si>
    <t>Høyde</t>
  </si>
  <si>
    <t xml:space="preserve">Nivå </t>
  </si>
  <si>
    <t>Nybegynner</t>
  </si>
  <si>
    <t>Middels god løper. Kommer på kant</t>
  </si>
  <si>
    <t>Erfaren</t>
  </si>
  <si>
    <t>Binding</t>
  </si>
  <si>
    <t>Faktor</t>
  </si>
  <si>
    <t>Mondo (cm)</t>
  </si>
  <si>
    <t>Men (US)</t>
  </si>
  <si>
    <t>Women (US)</t>
  </si>
  <si>
    <t>8 (Kids')</t>
  </si>
  <si>
    <t>-</t>
  </si>
  <si>
    <t>9 (Kids')</t>
  </si>
  <si>
    <t>10 (Kids')</t>
  </si>
  <si>
    <t>11 (Kids')</t>
  </si>
  <si>
    <t>- </t>
  </si>
  <si>
    <t>12 (Kids')</t>
  </si>
  <si>
    <t>13 (Kids')</t>
  </si>
  <si>
    <t>13.5 (Kids')</t>
  </si>
  <si>
    <t>Fot i cm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</si>
</sst>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11"/>
      <color rgb="FF444433"/>
      <name val="Calibri"/>
      <family val="2"/>
      <scheme val="minor"/>
    </font>
    <font>
      <sz val="11"/>
      <color rgb="FF444433"/>
      <name val="Calibri"/>
      <family val="2"/>
      <scheme val="minor"/>
    </font>
    <font>
      <b/>
      <sz val="22"/>
      <color theme="1"/>
      <name val="Calibri"/>
      <family val="2"/>
      <scheme val="minor"/>
    </font>
    <font>
      <u/>
      <sz val="11"/>
      <color theme="10"/>
      <name val="Calibri"/>
      <family val="2"/>
      <scheme val="minor"/>
    </font>
    <font>
      <b/>
      <u/>
      <sz val="22"/>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0" fillId="2" borderId="0" xfId="0" applyFill="1"/>
    <xf numFmtId="0" fontId="1" fillId="2" borderId="0" xfId="0" applyFont="1" applyFill="1"/>
    <xf numFmtId="0" fontId="0" fillId="2" borderId="0" xfId="0" applyFill="1" applyAlignment="1">
      <alignment horizontal="center"/>
    </xf>
    <xf numFmtId="0" fontId="0" fillId="2" borderId="0" xfId="0" quotePrefix="1" applyFill="1"/>
    <xf numFmtId="0" fontId="2" fillId="3" borderId="0" xfId="0" applyFont="1" applyFill="1" applyAlignment="1">
      <alignment horizontal="center"/>
    </xf>
    <xf numFmtId="0" fontId="0" fillId="2" borderId="0" xfId="0" quotePrefix="1" applyFill="1" applyAlignment="1">
      <alignment horizontal="center"/>
    </xf>
    <xf numFmtId="0" fontId="1" fillId="2" borderId="1" xfId="0" applyFont="1" applyFill="1" applyBorder="1" applyAlignment="1" applyProtection="1">
      <alignment horizontal="center"/>
      <protection locked="0"/>
    </xf>
    <xf numFmtId="0" fontId="4" fillId="5" borderId="2" xfId="0"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4" fillId="5" borderId="2" xfId="0" applyNumberFormat="1" applyFont="1" applyFill="1" applyBorder="1" applyAlignment="1">
      <alignment vertical="center" wrapText="1"/>
    </xf>
    <xf numFmtId="164" fontId="5" fillId="5" borderId="2" xfId="0" applyNumberFormat="1" applyFont="1" applyFill="1" applyBorder="1" applyAlignment="1">
      <alignment vertical="center" wrapText="1"/>
    </xf>
    <xf numFmtId="0" fontId="1" fillId="2" borderId="0" xfId="0" applyFont="1" applyFill="1" applyBorder="1" applyAlignment="1" applyProtection="1">
      <alignment horizontal="center"/>
      <protection locked="0"/>
    </xf>
    <xf numFmtId="0" fontId="2" fillId="3" borderId="3"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0" fontId="2" fillId="3" borderId="8" xfId="0" applyFont="1" applyFill="1" applyBorder="1" applyAlignment="1">
      <alignment horizontal="center"/>
    </xf>
    <xf numFmtId="0" fontId="0" fillId="4" borderId="9" xfId="0" applyFill="1" applyBorder="1" applyAlignment="1">
      <alignment horizontal="center"/>
    </xf>
    <xf numFmtId="0" fontId="0" fillId="2" borderId="9" xfId="0" applyFill="1" applyBorder="1" applyProtection="1">
      <protection locked="0"/>
    </xf>
    <xf numFmtId="164" fontId="0" fillId="4" borderId="7" xfId="0" applyNumberFormat="1" applyFill="1" applyBorder="1" applyAlignment="1">
      <alignment horizontal="center"/>
    </xf>
    <xf numFmtId="164" fontId="0" fillId="4" borderId="10" xfId="0" applyNumberFormat="1" applyFill="1" applyBorder="1" applyAlignment="1">
      <alignment horizontal="center"/>
    </xf>
    <xf numFmtId="0" fontId="6" fillId="2" borderId="0" xfId="0" applyFont="1" applyFill="1"/>
    <xf numFmtId="0" fontId="8" fillId="2" borderId="0" xfId="1" applyFont="1" applyFill="1"/>
    <xf numFmtId="0" fontId="8" fillId="2" borderId="0" xfId="1" applyFont="1" applyFill="1" applyAlignment="1">
      <alignment horizontal="center"/>
    </xf>
    <xf numFmtId="0" fontId="0" fillId="2" borderId="0" xfId="0" applyFill="1" applyAlignment="1">
      <alignment wrapText="1"/>
    </xf>
    <xf numFmtId="0" fontId="0" fillId="0" borderId="0" xfId="0" applyAlignment="1">
      <alignment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6"/>
  <sheetViews>
    <sheetView tabSelected="1" zoomScale="80" zoomScaleNormal="80" zoomScaleSheetLayoutView="100" workbookViewId="0">
      <selection activeCell="B19" sqref="B19:J19"/>
    </sheetView>
  </sheetViews>
  <sheetFormatPr baseColWidth="10" defaultColWidth="9.140625" defaultRowHeight="15" x14ac:dyDescent="0.25"/>
  <cols>
    <col min="1" max="1" width="3" style="1" customWidth="1"/>
    <col min="2" max="2" width="20.28515625" style="1" customWidth="1"/>
    <col min="3" max="3" width="15.5703125" style="1" customWidth="1"/>
    <col min="4" max="5" width="9.140625" style="1"/>
    <col min="6" max="6" width="9.7109375" style="3" customWidth="1"/>
    <col min="7" max="7" width="10.140625" style="1" bestFit="1" customWidth="1"/>
    <col min="8" max="9" width="9.140625" style="1" customWidth="1"/>
    <col min="10" max="13" width="9.140625" style="1"/>
    <col min="14" max="14" width="19.85546875" style="1" customWidth="1"/>
    <col min="15" max="16384" width="9.140625" style="1"/>
  </cols>
  <sheetData>
    <row r="2" spans="2:9" ht="50.1" customHeight="1" x14ac:dyDescent="0.45">
      <c r="B2" s="25" t="s">
        <v>0</v>
      </c>
    </row>
    <row r="3" spans="2:9" ht="15.75" thickBot="1" x14ac:dyDescent="0.3"/>
    <row r="4" spans="2:9" ht="15.75" thickBot="1" x14ac:dyDescent="0.3">
      <c r="B4" s="2" t="s">
        <v>1</v>
      </c>
      <c r="C4" s="7">
        <v>144</v>
      </c>
      <c r="E4" s="2" t="s">
        <v>2</v>
      </c>
      <c r="F4" s="7">
        <v>50</v>
      </c>
      <c r="H4" s="2" t="s">
        <v>48</v>
      </c>
      <c r="I4" s="7">
        <v>23</v>
      </c>
    </row>
    <row r="5" spans="2:9" ht="15.75" thickBot="1" x14ac:dyDescent="0.3">
      <c r="C5" s="3"/>
      <c r="G5" s="3"/>
      <c r="H5" s="3"/>
    </row>
    <row r="6" spans="2:9" ht="15.75" thickBot="1" x14ac:dyDescent="0.3">
      <c r="B6" s="2" t="s">
        <v>4</v>
      </c>
      <c r="C6" s="7">
        <v>13</v>
      </c>
      <c r="E6" s="2" t="s">
        <v>5</v>
      </c>
      <c r="F6" s="7">
        <v>2</v>
      </c>
      <c r="G6" s="3"/>
      <c r="H6" s="3"/>
    </row>
    <row r="7" spans="2:9" ht="15.75" thickBot="1" x14ac:dyDescent="0.3">
      <c r="G7" s="3"/>
      <c r="H7" s="3"/>
    </row>
    <row r="8" spans="2:9" x14ac:dyDescent="0.25">
      <c r="B8" s="13" t="s">
        <v>6</v>
      </c>
      <c r="C8" s="14" t="s">
        <v>7</v>
      </c>
      <c r="D8" s="15" t="s">
        <v>8</v>
      </c>
      <c r="E8" s="15" t="s">
        <v>9</v>
      </c>
      <c r="F8" s="15" t="s">
        <v>10</v>
      </c>
      <c r="G8" s="15" t="s">
        <v>11</v>
      </c>
      <c r="H8" s="15" t="s">
        <v>12</v>
      </c>
      <c r="I8" s="16" t="s">
        <v>13</v>
      </c>
    </row>
    <row r="9" spans="2:9" x14ac:dyDescent="0.25">
      <c r="B9" s="17" t="s">
        <v>14</v>
      </c>
      <c r="C9" s="12"/>
      <c r="D9" s="18">
        <f>D10-20</f>
        <v>129</v>
      </c>
      <c r="E9" s="18">
        <f>E10-20</f>
        <v>134</v>
      </c>
      <c r="F9" s="18">
        <f>IF(1=$F$6,F59,IF(2=$F$6,F60,IF(3=$F$6,F61,"Feil nivå")))</f>
        <v>6</v>
      </c>
      <c r="G9" s="18">
        <f>IF(AND(100&lt;$C$4,$C$4&lt;130),D$47,(IF(AND(129&lt;$C$4,$C$4&lt;135),D$46,(IF(AND(134&lt;$C$4,$C$4&lt;140),D$45,(IF(AND(139&lt;$C$4,$C$4&lt;145),D$44,(IF(AND(144&lt;$C$4,$C$4&lt;150),D$43,(IF(AND(149&lt;$C$4,$C$4&lt;155),D$42,(IF(AND(154&lt;$C$4,$C$4&lt;160),D$41,(IF(AND(159&lt;$C$4,$C$4&lt;165),D$40,(IF(AND(164&lt;$C$4,$C$4&lt;170),D$39,(IF(AND(169&lt;$C$4,$C$4&lt;175),D$38,(IF(AND(174&lt;$C$4,$C$4&lt;180),D$37,(IF(AND(179&lt;$C$4,$C$4&lt;185),D$36,(IF(AND(184&lt;$C$4,$C$4&lt;190),D$35,(IF(AND(189&lt;$C$4,$C$4&lt;200),D$34,"Feil høyde!")))))))))))))))))))))))))))</f>
        <v>105</v>
      </c>
      <c r="H9" s="18" t="s">
        <v>15</v>
      </c>
      <c r="I9" s="19">
        <f>I4*10</f>
        <v>230</v>
      </c>
    </row>
    <row r="10" spans="2:9" x14ac:dyDescent="0.25">
      <c r="B10" s="17" t="s">
        <v>16</v>
      </c>
      <c r="C10" s="12"/>
      <c r="D10" s="18">
        <f>C4+5</f>
        <v>149</v>
      </c>
      <c r="E10" s="18">
        <f>C4+10</f>
        <v>154</v>
      </c>
      <c r="F10" s="18">
        <f>IF(1=$F$6,F66,IF(2=$F$6,F67,IF(3=$F$6,F68,"Feil nivå")))</f>
        <v>7</v>
      </c>
      <c r="G10" s="18">
        <f>IF(AND(100&lt;$C$4,$C$4&lt;130),E$47,(IF(AND(129&lt;$C$4,$C$4&lt;135),E$46,(IF(AND(134&lt;$C$4,$C$4&lt;140),E$45,(IF(AND(139&lt;$C$4,$C$4&lt;145),E$44,(IF(AND(144&lt;$C$4,$C$4&lt;150),E$43,(IF(AND(149&lt;$C$4,$C$4&lt;155),E$42,(IF(AND(154&lt;$C$4,$C$4&lt;160),E$41,(IF(AND(159&lt;$C$4,$C$4&lt;165),E$40,(IF(AND(164&lt;$C$4,$C$4&lt;170),E$39,(IF(AND(169&lt;$C$4,$C$4&lt;175),E$38,(IF(AND(174&lt;$C$4,$C$4&lt;180),E$37,(IF(AND(179&lt;$C$4,$C$4&lt;185),E$36,(IF(AND(184&lt;$C$4,$C$4&lt;190),E$35,(IF(AND(189&lt;$C$4,$C$4&lt;200),E$34,"Feil høyde!")))))))))))))))))))))))))))</f>
        <v>105</v>
      </c>
      <c r="H10" s="18" t="s">
        <v>17</v>
      </c>
      <c r="I10" s="23">
        <f>LOOKUP(I4,'Alpin Guide'!B107:B143,'Alpin Guide'!C107:C143)</f>
        <v>5</v>
      </c>
    </row>
    <row r="11" spans="2:9" x14ac:dyDescent="0.25">
      <c r="B11" s="17" t="s">
        <v>18</v>
      </c>
      <c r="C11" s="12"/>
      <c r="D11" s="18">
        <f>D10+20</f>
        <v>169</v>
      </c>
      <c r="E11" s="18">
        <f>E10+25</f>
        <v>179</v>
      </c>
      <c r="F11" s="18">
        <f>IF(1=$F$6,F73,IF(2=$F$6,F74,IF(3=$F$6,F75,"Feil nivå")))</f>
        <v>8</v>
      </c>
      <c r="G11" s="18">
        <f>IF(AND(100&lt;$C$4,$C$4&lt;130),F$47,(IF(AND(129&lt;$C$4,$C$4&lt;135),F$46,(IF(AND(134&lt;$C$4,$C$4&lt;140),F$45,(IF(AND(139&lt;$C$4,$C$4&lt;145),F$44,(IF(AND(144&lt;$C$4,$C$4&lt;150),F$43,(IF(AND(149&lt;$C$4,$C$4&lt;155),F$42,(IF(AND(154&lt;$C$4,$C$4&lt;160),F$41,(IF(AND(159&lt;$C$4,$C$4&lt;165),F$40,(IF(AND(164&lt;$C$4,$C$4&lt;170),F$39,(IF(AND(169&lt;$C$4,$C$4&lt;175),F$38,(IF(AND(174&lt;$C$4,$C$4&lt;180),F$37,(IF(AND(179&lt;$C$4,$C$4&lt;185),F$36,(IF(AND(184&lt;$C$4,$C$4&lt;190),F$35,(IF(AND(189&lt;$C$4,$C$4&lt;200),F$34,"Feil høyde!")))))))))))))))))))))))))))</f>
        <v>110</v>
      </c>
      <c r="H11" s="18" t="s">
        <v>19</v>
      </c>
      <c r="I11" s="23">
        <f>LOOKUP(I4,'Alpin Guide'!B107:B143,'Alpin Guide'!D107:D143)</f>
        <v>6</v>
      </c>
    </row>
    <row r="12" spans="2:9" x14ac:dyDescent="0.25">
      <c r="B12" s="17" t="s">
        <v>20</v>
      </c>
      <c r="C12" s="12"/>
      <c r="D12" s="18">
        <f>C4+45</f>
        <v>189</v>
      </c>
      <c r="E12" s="18">
        <f>C4+50</f>
        <v>194</v>
      </c>
      <c r="F12" s="18" t="s">
        <v>21</v>
      </c>
      <c r="G12" s="18">
        <f>IF(AND(139&lt;$C$4,$C$4&lt;145),G$44,(IF(AND(144&lt;$C$4,$C$4&lt;150),G$43,(IF(AND(149&lt;$C$4,$C$4&lt;155),G$42,(IF(AND(154&lt;$C$4,$C$4&lt;160),G$41,(IF(AND(159&lt;$C$4,$C$4&lt;165),G$40,(IF(AND(164&lt;$C$4,$C$4&lt;170),G$39,(IF(AND(169&lt;$C$4,$C$4&lt;175),G$38,(IF(AND(174&lt;$C$4,$C$4&lt;180),G$37,(IF(AND(179&lt;$C$4,$C$4&lt;185),G$36,(IF(AND(184&lt;$C$4,$C$4&lt;190),G$35,(IF(AND(189&lt;$C$4,$C$4&lt;200),G$34,"Feil høyde!")))))))))))))))))))))</f>
        <v>110</v>
      </c>
      <c r="H12" s="18" t="s">
        <v>22</v>
      </c>
      <c r="I12" s="23">
        <f>LOOKUP(I4,'Alpin Guide'!B107:B143,'Alpin Guide'!E107:E143)</f>
        <v>36.5</v>
      </c>
    </row>
    <row r="13" spans="2:9" ht="13.5" customHeight="1" thickBot="1" x14ac:dyDescent="0.3">
      <c r="B13" s="20"/>
      <c r="C13" s="22"/>
      <c r="D13" s="21"/>
      <c r="E13" s="21"/>
      <c r="F13" s="21"/>
      <c r="G13" s="21"/>
      <c r="H13" s="21" t="s">
        <v>23</v>
      </c>
      <c r="I13" s="24">
        <f>LOOKUP(I4,'Alpin Guide'!B107:B143,'Alpin Guide'!F107:F143)</f>
        <v>4</v>
      </c>
    </row>
    <row r="15" spans="2:9" x14ac:dyDescent="0.25">
      <c r="B15" s="1" t="s">
        <v>24</v>
      </c>
    </row>
    <row r="16" spans="2:9" x14ac:dyDescent="0.25">
      <c r="B16" s="1" t="s">
        <v>25</v>
      </c>
    </row>
    <row r="17" spans="2:10" x14ac:dyDescent="0.25">
      <c r="B17" s="1" t="s">
        <v>26</v>
      </c>
    </row>
    <row r="18" spans="2:10" x14ac:dyDescent="0.25">
      <c r="B18" s="1" t="s">
        <v>27</v>
      </c>
    </row>
    <row r="19" spans="2:10" ht="43.5" customHeight="1" x14ac:dyDescent="0.25">
      <c r="B19" s="28" t="s">
        <v>28</v>
      </c>
      <c r="C19" s="29"/>
      <c r="D19" s="29"/>
      <c r="E19" s="29"/>
      <c r="F19" s="29"/>
      <c r="G19" s="29"/>
      <c r="H19" s="29"/>
      <c r="I19" s="29"/>
      <c r="J19" s="29"/>
    </row>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row r="31" spans="2:10" hidden="1" x14ac:dyDescent="0.25"/>
    <row r="32" spans="2:10" hidden="1" x14ac:dyDescent="0.25"/>
    <row r="33" spans="2:9" hidden="1" x14ac:dyDescent="0.25">
      <c r="B33" s="5" t="s">
        <v>29</v>
      </c>
      <c r="C33" s="5"/>
      <c r="D33" s="5" t="s">
        <v>14</v>
      </c>
      <c r="E33" s="5" t="s">
        <v>16</v>
      </c>
      <c r="F33" s="5" t="s">
        <v>18</v>
      </c>
      <c r="G33" s="5" t="s">
        <v>20</v>
      </c>
    </row>
    <row r="34" spans="2:9" hidden="1" x14ac:dyDescent="0.25">
      <c r="B34" s="3">
        <v>190</v>
      </c>
      <c r="C34" s="3"/>
      <c r="D34" s="3">
        <v>135</v>
      </c>
      <c r="E34" s="3">
        <v>135</v>
      </c>
      <c r="F34" s="3">
        <v>140</v>
      </c>
      <c r="G34" s="3">
        <v>140</v>
      </c>
      <c r="I34" s="4"/>
    </row>
    <row r="35" spans="2:9" hidden="1" x14ac:dyDescent="0.25">
      <c r="B35" s="3">
        <v>185</v>
      </c>
      <c r="C35" s="3"/>
      <c r="D35" s="3">
        <v>130</v>
      </c>
      <c r="E35" s="3">
        <v>130</v>
      </c>
      <c r="F35" s="3">
        <v>135</v>
      </c>
      <c r="G35" s="3">
        <v>135</v>
      </c>
      <c r="I35" s="4"/>
    </row>
    <row r="36" spans="2:9" hidden="1" x14ac:dyDescent="0.25">
      <c r="B36" s="3">
        <v>180</v>
      </c>
      <c r="C36" s="3"/>
      <c r="D36" s="3">
        <v>125</v>
      </c>
      <c r="E36" s="3">
        <v>125</v>
      </c>
      <c r="F36" s="3">
        <v>130</v>
      </c>
      <c r="G36" s="3">
        <v>130</v>
      </c>
      <c r="I36" s="4"/>
    </row>
    <row r="37" spans="2:9" hidden="1" x14ac:dyDescent="0.25">
      <c r="B37" s="3">
        <v>175</v>
      </c>
      <c r="C37" s="3"/>
      <c r="D37" s="3">
        <v>125</v>
      </c>
      <c r="E37" s="3">
        <v>125</v>
      </c>
      <c r="F37" s="3">
        <v>130</v>
      </c>
      <c r="G37" s="3">
        <v>130</v>
      </c>
    </row>
    <row r="38" spans="2:9" hidden="1" x14ac:dyDescent="0.25">
      <c r="B38" s="3">
        <v>170</v>
      </c>
      <c r="C38" s="3"/>
      <c r="D38" s="3">
        <v>120</v>
      </c>
      <c r="E38" s="3">
        <v>120</v>
      </c>
      <c r="F38" s="3">
        <v>125</v>
      </c>
      <c r="G38" s="3">
        <v>125</v>
      </c>
    </row>
    <row r="39" spans="2:9" hidden="1" x14ac:dyDescent="0.25">
      <c r="B39" s="3">
        <v>165</v>
      </c>
      <c r="C39" s="3"/>
      <c r="D39" s="3">
        <v>115</v>
      </c>
      <c r="E39" s="3">
        <v>115</v>
      </c>
      <c r="F39" s="3">
        <v>120</v>
      </c>
      <c r="G39" s="3">
        <v>120</v>
      </c>
    </row>
    <row r="40" spans="2:9" hidden="1" x14ac:dyDescent="0.25">
      <c r="B40" s="3">
        <v>160</v>
      </c>
      <c r="C40" s="3"/>
      <c r="D40" s="3">
        <v>115</v>
      </c>
      <c r="E40" s="3">
        <v>115</v>
      </c>
      <c r="F40" s="3">
        <v>120</v>
      </c>
      <c r="G40" s="3">
        <v>120</v>
      </c>
      <c r="I40" s="3"/>
    </row>
    <row r="41" spans="2:9" hidden="1" x14ac:dyDescent="0.25">
      <c r="B41" s="3">
        <v>155</v>
      </c>
      <c r="C41" s="3"/>
      <c r="D41" s="3">
        <v>110</v>
      </c>
      <c r="E41" s="3">
        <v>110</v>
      </c>
      <c r="F41" s="3">
        <v>115</v>
      </c>
      <c r="G41" s="3">
        <v>115</v>
      </c>
    </row>
    <row r="42" spans="2:9" hidden="1" x14ac:dyDescent="0.25">
      <c r="B42" s="3">
        <v>150</v>
      </c>
      <c r="C42" s="3"/>
      <c r="D42" s="3">
        <v>110</v>
      </c>
      <c r="E42" s="3">
        <v>110</v>
      </c>
      <c r="F42" s="3">
        <v>115</v>
      </c>
      <c r="G42" s="3">
        <v>115</v>
      </c>
    </row>
    <row r="43" spans="2:9" hidden="1" x14ac:dyDescent="0.25">
      <c r="B43" s="3">
        <v>145</v>
      </c>
      <c r="C43" s="3"/>
      <c r="D43" s="3">
        <v>105</v>
      </c>
      <c r="E43" s="3">
        <v>105</v>
      </c>
      <c r="F43" s="3">
        <v>110</v>
      </c>
      <c r="G43" s="3">
        <v>110</v>
      </c>
    </row>
    <row r="44" spans="2:9" hidden="1" x14ac:dyDescent="0.25">
      <c r="B44" s="3">
        <v>140</v>
      </c>
      <c r="C44" s="3"/>
      <c r="D44" s="3">
        <v>105</v>
      </c>
      <c r="E44" s="3">
        <v>105</v>
      </c>
      <c r="F44" s="3">
        <v>110</v>
      </c>
      <c r="G44" s="3">
        <v>110</v>
      </c>
    </row>
    <row r="45" spans="2:9" hidden="1" x14ac:dyDescent="0.25">
      <c r="B45" s="3">
        <v>135</v>
      </c>
      <c r="C45" s="3"/>
      <c r="D45" s="3">
        <v>100</v>
      </c>
      <c r="E45" s="3">
        <v>100</v>
      </c>
      <c r="F45" s="3">
        <v>100</v>
      </c>
      <c r="G45" s="3"/>
    </row>
    <row r="46" spans="2:9" hidden="1" x14ac:dyDescent="0.25">
      <c r="B46" s="3">
        <v>130</v>
      </c>
      <c r="C46" s="3"/>
      <c r="D46" s="3">
        <v>100</v>
      </c>
      <c r="E46" s="3">
        <v>100</v>
      </c>
      <c r="F46" s="3">
        <v>100</v>
      </c>
      <c r="G46" s="3"/>
    </row>
    <row r="47" spans="2:9" hidden="1" x14ac:dyDescent="0.25">
      <c r="B47" s="6">
        <v>125</v>
      </c>
      <c r="C47" s="6"/>
      <c r="D47" s="3">
        <v>95</v>
      </c>
      <c r="E47" s="3">
        <v>95</v>
      </c>
      <c r="F47" s="3">
        <v>95</v>
      </c>
      <c r="G47" s="3"/>
    </row>
    <row r="48" spans="2:9" hidden="1" x14ac:dyDescent="0.25"/>
    <row r="49" spans="2:9" hidden="1" x14ac:dyDescent="0.25"/>
    <row r="50" spans="2:9" hidden="1" x14ac:dyDescent="0.25"/>
    <row r="51" spans="2:9" hidden="1" x14ac:dyDescent="0.25"/>
    <row r="52" spans="2:9" hidden="1" x14ac:dyDescent="0.25">
      <c r="C52" s="1" t="s">
        <v>30</v>
      </c>
      <c r="F52" s="1"/>
    </row>
    <row r="53" spans="2:9" hidden="1" x14ac:dyDescent="0.25">
      <c r="C53" s="1">
        <v>1</v>
      </c>
      <c r="E53" s="1" t="s">
        <v>31</v>
      </c>
      <c r="F53" s="1"/>
    </row>
    <row r="54" spans="2:9" hidden="1" x14ac:dyDescent="0.25">
      <c r="C54" s="1">
        <v>2</v>
      </c>
      <c r="E54" s="1" t="s">
        <v>32</v>
      </c>
      <c r="F54" s="1"/>
    </row>
    <row r="55" spans="2:9" hidden="1" x14ac:dyDescent="0.25">
      <c r="C55" s="1">
        <v>3</v>
      </c>
      <c r="E55" s="1" t="s">
        <v>33</v>
      </c>
      <c r="F55" s="1"/>
    </row>
    <row r="56" spans="2:9" hidden="1" x14ac:dyDescent="0.25">
      <c r="F56" s="1"/>
    </row>
    <row r="57" spans="2:9" hidden="1" x14ac:dyDescent="0.25">
      <c r="B57" s="1">
        <v>12</v>
      </c>
      <c r="C57" s="1" t="s">
        <v>14</v>
      </c>
      <c r="F57" s="1"/>
    </row>
    <row r="58" spans="2:9" hidden="1" x14ac:dyDescent="0.25">
      <c r="C58" s="1" t="s">
        <v>2</v>
      </c>
      <c r="E58" s="1" t="s">
        <v>5</v>
      </c>
      <c r="F58" s="1"/>
      <c r="H58" s="1" t="s">
        <v>34</v>
      </c>
      <c r="I58" s="1" t="s">
        <v>35</v>
      </c>
    </row>
    <row r="59" spans="2:9" hidden="1" x14ac:dyDescent="0.25">
      <c r="C59" s="1">
        <f>$F$4</f>
        <v>50</v>
      </c>
      <c r="E59" s="1">
        <v>1</v>
      </c>
      <c r="F59" s="1">
        <f>IF(13&gt;$C$6,H59,H81)</f>
        <v>5</v>
      </c>
      <c r="H59" s="1">
        <f>C59/10+I59</f>
        <v>5</v>
      </c>
    </row>
    <row r="60" spans="2:9" hidden="1" x14ac:dyDescent="0.25">
      <c r="C60" s="1">
        <f t="shared" ref="C60:C61" si="0">$F$4</f>
        <v>50</v>
      </c>
      <c r="E60" s="1">
        <v>2</v>
      </c>
      <c r="F60" s="1">
        <f>IF(13&gt;$C$6,H60,H82)</f>
        <v>6</v>
      </c>
      <c r="H60" s="1">
        <f t="shared" ref="H60:H61" si="1">C60/10+I60</f>
        <v>5.75</v>
      </c>
      <c r="I60" s="1">
        <v>0.75</v>
      </c>
    </row>
    <row r="61" spans="2:9" hidden="1" x14ac:dyDescent="0.25">
      <c r="C61" s="1">
        <f t="shared" si="0"/>
        <v>50</v>
      </c>
      <c r="E61" s="1">
        <v>3</v>
      </c>
      <c r="F61" s="1">
        <f>IF(13&gt;$C$6,H61,H83)</f>
        <v>6.3</v>
      </c>
      <c r="H61" s="1">
        <f t="shared" si="1"/>
        <v>6</v>
      </c>
      <c r="I61" s="1">
        <v>1</v>
      </c>
    </row>
    <row r="62" spans="2:9" hidden="1" x14ac:dyDescent="0.25">
      <c r="F62" s="1"/>
    </row>
    <row r="63" spans="2:9" hidden="1" x14ac:dyDescent="0.25">
      <c r="F63" s="1"/>
    </row>
    <row r="64" spans="2:9" hidden="1" x14ac:dyDescent="0.25">
      <c r="B64" s="1">
        <v>12</v>
      </c>
      <c r="C64" s="1" t="s">
        <v>16</v>
      </c>
      <c r="F64" s="1"/>
    </row>
    <row r="65" spans="2:9" hidden="1" x14ac:dyDescent="0.25">
      <c r="C65" s="1" t="s">
        <v>2</v>
      </c>
      <c r="E65" s="1" t="s">
        <v>5</v>
      </c>
      <c r="F65" s="1"/>
      <c r="H65" s="1" t="s">
        <v>34</v>
      </c>
      <c r="I65" s="1" t="s">
        <v>35</v>
      </c>
    </row>
    <row r="66" spans="2:9" hidden="1" x14ac:dyDescent="0.25">
      <c r="C66" s="1">
        <f t="shared" ref="C66:C68" si="2">$F$4</f>
        <v>50</v>
      </c>
      <c r="E66" s="1">
        <v>1</v>
      </c>
      <c r="F66" s="1">
        <f>IF(13&gt;$C$6,H66,H88)</f>
        <v>5</v>
      </c>
      <c r="H66" s="1">
        <f>C66/10+I66</f>
        <v>5</v>
      </c>
    </row>
    <row r="67" spans="2:9" hidden="1" x14ac:dyDescent="0.25">
      <c r="C67" s="1">
        <f t="shared" si="2"/>
        <v>50</v>
      </c>
      <c r="E67" s="1">
        <v>2</v>
      </c>
      <c r="F67" s="1">
        <f>IF(13&gt;$C$6,H67,H89)</f>
        <v>7</v>
      </c>
      <c r="H67" s="1">
        <f t="shared" ref="H67:H68" si="3">C67/10+I67</f>
        <v>5.75</v>
      </c>
      <c r="I67" s="1">
        <v>0.75</v>
      </c>
    </row>
    <row r="68" spans="2:9" hidden="1" x14ac:dyDescent="0.25">
      <c r="C68" s="1">
        <f t="shared" si="2"/>
        <v>50</v>
      </c>
      <c r="E68" s="1">
        <v>3</v>
      </c>
      <c r="F68" s="1">
        <f>IF(13&gt;$C$6,H68,H90)</f>
        <v>7.5</v>
      </c>
      <c r="H68" s="1">
        <f t="shared" si="3"/>
        <v>6</v>
      </c>
      <c r="I68" s="1">
        <v>1</v>
      </c>
    </row>
    <row r="69" spans="2:9" hidden="1" x14ac:dyDescent="0.25">
      <c r="F69" s="1"/>
    </row>
    <row r="70" spans="2:9" hidden="1" x14ac:dyDescent="0.25">
      <c r="F70" s="1"/>
    </row>
    <row r="71" spans="2:9" hidden="1" x14ac:dyDescent="0.25">
      <c r="B71" s="1">
        <v>12</v>
      </c>
      <c r="C71" s="1" t="s">
        <v>18</v>
      </c>
      <c r="F71" s="1"/>
    </row>
    <row r="72" spans="2:9" hidden="1" x14ac:dyDescent="0.25">
      <c r="C72" s="1" t="s">
        <v>2</v>
      </c>
      <c r="E72" s="1" t="s">
        <v>5</v>
      </c>
      <c r="F72" s="1"/>
      <c r="H72" s="1" t="s">
        <v>34</v>
      </c>
      <c r="I72" s="1" t="s">
        <v>35</v>
      </c>
    </row>
    <row r="73" spans="2:9" hidden="1" x14ac:dyDescent="0.25">
      <c r="C73" s="1">
        <f t="shared" ref="C73:C75" si="4">$F$4</f>
        <v>50</v>
      </c>
      <c r="E73" s="1">
        <v>1</v>
      </c>
      <c r="F73" s="1">
        <f>IF(13&gt;$C$6,H73,H95)</f>
        <v>6</v>
      </c>
      <c r="H73" s="1">
        <f>C73/10+I73</f>
        <v>5.5</v>
      </c>
      <c r="I73" s="1">
        <v>0.5</v>
      </c>
    </row>
    <row r="74" spans="2:9" hidden="1" x14ac:dyDescent="0.25">
      <c r="C74" s="1">
        <f t="shared" si="4"/>
        <v>50</v>
      </c>
      <c r="E74" s="1">
        <v>2</v>
      </c>
      <c r="F74" s="1">
        <f>IF(13&gt;$C$6,H74,H96)</f>
        <v>8</v>
      </c>
      <c r="H74" s="1">
        <f t="shared" ref="H74:H75" si="5">C74/10+I74</f>
        <v>6.5</v>
      </c>
      <c r="I74" s="1">
        <v>1.5</v>
      </c>
    </row>
    <row r="75" spans="2:9" hidden="1" x14ac:dyDescent="0.25">
      <c r="C75" s="1">
        <f t="shared" si="4"/>
        <v>50</v>
      </c>
      <c r="E75" s="1">
        <v>3</v>
      </c>
      <c r="F75" s="1">
        <f>IF(13&gt;$C$6,H75,H97)</f>
        <v>9.5</v>
      </c>
      <c r="H75" s="1">
        <f t="shared" si="5"/>
        <v>7</v>
      </c>
      <c r="I75" s="1">
        <v>2</v>
      </c>
    </row>
    <row r="76" spans="2:9" hidden="1" x14ac:dyDescent="0.25">
      <c r="F76" s="1"/>
    </row>
    <row r="77" spans="2:9" hidden="1" x14ac:dyDescent="0.25">
      <c r="F77" s="1"/>
    </row>
    <row r="78" spans="2:9" hidden="1" x14ac:dyDescent="0.25">
      <c r="F78" s="1"/>
    </row>
    <row r="79" spans="2:9" hidden="1" x14ac:dyDescent="0.25">
      <c r="B79" s="1">
        <v>15</v>
      </c>
      <c r="C79" s="1" t="s">
        <v>14</v>
      </c>
      <c r="F79" s="1"/>
    </row>
    <row r="80" spans="2:9" hidden="1" x14ac:dyDescent="0.25">
      <c r="C80" s="1" t="s">
        <v>2</v>
      </c>
      <c r="E80" s="1" t="s">
        <v>5</v>
      </c>
      <c r="F80" s="1"/>
      <c r="H80" s="1" t="s">
        <v>34</v>
      </c>
      <c r="I80" s="1" t="s">
        <v>35</v>
      </c>
    </row>
    <row r="81" spans="2:9" hidden="1" x14ac:dyDescent="0.25">
      <c r="C81" s="1">
        <f>$F$4</f>
        <v>50</v>
      </c>
      <c r="E81" s="1">
        <v>1</v>
      </c>
      <c r="F81" s="1">
        <f>IF(13&gt;$C$6,H81,P68)</f>
        <v>0</v>
      </c>
      <c r="H81" s="1">
        <f>C81/10+I81</f>
        <v>5</v>
      </c>
    </row>
    <row r="82" spans="2:9" hidden="1" x14ac:dyDescent="0.25">
      <c r="C82" s="1">
        <f t="shared" ref="C82:C83" si="6">$F$4</f>
        <v>50</v>
      </c>
      <c r="E82" s="1">
        <v>2</v>
      </c>
      <c r="F82" s="1">
        <f>IF(13&gt;$C$6,H82,P69)</f>
        <v>0</v>
      </c>
      <c r="H82" s="1">
        <f t="shared" ref="H82:H83" si="7">C82/10+I82</f>
        <v>6</v>
      </c>
      <c r="I82" s="1">
        <v>1</v>
      </c>
    </row>
    <row r="83" spans="2:9" hidden="1" x14ac:dyDescent="0.25">
      <c r="C83" s="1">
        <f t="shared" si="6"/>
        <v>50</v>
      </c>
      <c r="E83" s="1">
        <v>3</v>
      </c>
      <c r="F83" s="1">
        <f>IF(13&gt;$C$6,H83,P70)</f>
        <v>0</v>
      </c>
      <c r="H83" s="1">
        <f t="shared" si="7"/>
        <v>6.3</v>
      </c>
      <c r="I83" s="1">
        <v>1.3</v>
      </c>
    </row>
    <row r="84" spans="2:9" hidden="1" x14ac:dyDescent="0.25">
      <c r="F84" s="1"/>
    </row>
    <row r="85" spans="2:9" hidden="1" x14ac:dyDescent="0.25">
      <c r="F85" s="1"/>
    </row>
    <row r="86" spans="2:9" hidden="1" x14ac:dyDescent="0.25">
      <c r="B86" s="1">
        <v>15</v>
      </c>
      <c r="C86" s="1" t="s">
        <v>16</v>
      </c>
      <c r="F86" s="1"/>
    </row>
    <row r="87" spans="2:9" hidden="1" x14ac:dyDescent="0.25">
      <c r="C87" s="1" t="s">
        <v>2</v>
      </c>
      <c r="E87" s="1" t="s">
        <v>5</v>
      </c>
      <c r="F87" s="1"/>
      <c r="H87" s="1" t="s">
        <v>34</v>
      </c>
      <c r="I87" s="1" t="s">
        <v>35</v>
      </c>
    </row>
    <row r="88" spans="2:9" hidden="1" x14ac:dyDescent="0.25">
      <c r="C88" s="1">
        <f t="shared" ref="C88:C90" si="8">$F$4</f>
        <v>50</v>
      </c>
      <c r="E88" s="1">
        <v>1</v>
      </c>
      <c r="F88" s="1">
        <f>IF(13&gt;$C$6,H88,P75)</f>
        <v>0</v>
      </c>
      <c r="H88" s="1">
        <f>C88/10+I88</f>
        <v>5</v>
      </c>
    </row>
    <row r="89" spans="2:9" hidden="1" x14ac:dyDescent="0.25">
      <c r="C89" s="1">
        <f t="shared" si="8"/>
        <v>50</v>
      </c>
      <c r="E89" s="1">
        <v>2</v>
      </c>
      <c r="F89" s="1">
        <f>IF(13&gt;$C$6,H89,P76)</f>
        <v>0</v>
      </c>
      <c r="H89" s="1">
        <f t="shared" ref="H89:H90" si="9">C89/10+I89</f>
        <v>7</v>
      </c>
      <c r="I89" s="1">
        <v>2</v>
      </c>
    </row>
    <row r="90" spans="2:9" hidden="1" x14ac:dyDescent="0.25">
      <c r="C90" s="1">
        <f t="shared" si="8"/>
        <v>50</v>
      </c>
      <c r="E90" s="1">
        <v>3</v>
      </c>
      <c r="F90" s="1">
        <f>IF(13&gt;$C$6,H90,P77)</f>
        <v>0</v>
      </c>
      <c r="H90" s="1">
        <f t="shared" si="9"/>
        <v>7.5</v>
      </c>
      <c r="I90" s="1">
        <v>2.5</v>
      </c>
    </row>
    <row r="91" spans="2:9" hidden="1" x14ac:dyDescent="0.25">
      <c r="F91" s="1"/>
    </row>
    <row r="92" spans="2:9" hidden="1" x14ac:dyDescent="0.25">
      <c r="F92" s="1"/>
    </row>
    <row r="93" spans="2:9" hidden="1" x14ac:dyDescent="0.25">
      <c r="B93" s="1">
        <v>15</v>
      </c>
      <c r="C93" s="1" t="s">
        <v>18</v>
      </c>
      <c r="F93" s="1"/>
    </row>
    <row r="94" spans="2:9" hidden="1" x14ac:dyDescent="0.25">
      <c r="C94" s="1" t="s">
        <v>2</v>
      </c>
      <c r="E94" s="1" t="s">
        <v>5</v>
      </c>
      <c r="F94" s="1"/>
      <c r="H94" s="1" t="s">
        <v>34</v>
      </c>
      <c r="I94" s="1" t="s">
        <v>35</v>
      </c>
    </row>
    <row r="95" spans="2:9" hidden="1" x14ac:dyDescent="0.25">
      <c r="C95" s="1">
        <f t="shared" ref="C95:C97" si="10">$F$4</f>
        <v>50</v>
      </c>
      <c r="E95" s="1">
        <v>1</v>
      </c>
      <c r="F95" s="1">
        <f>IF(13&gt;$C$6,H95,P82)</f>
        <v>0</v>
      </c>
      <c r="H95" s="1">
        <f>C95/10+I95</f>
        <v>6</v>
      </c>
      <c r="I95" s="1">
        <v>1</v>
      </c>
    </row>
    <row r="96" spans="2:9" hidden="1" x14ac:dyDescent="0.25">
      <c r="C96" s="1">
        <f t="shared" si="10"/>
        <v>50</v>
      </c>
      <c r="E96" s="1">
        <v>2</v>
      </c>
      <c r="F96" s="1">
        <f>IF(13&gt;$C$6,H96,P83)</f>
        <v>0</v>
      </c>
      <c r="H96" s="1">
        <f t="shared" ref="H96:H97" si="11">C96/10+I96</f>
        <v>8</v>
      </c>
      <c r="I96" s="1">
        <v>3</v>
      </c>
    </row>
    <row r="97" spans="2:9" hidden="1" x14ac:dyDescent="0.25">
      <c r="C97" s="1">
        <f t="shared" si="10"/>
        <v>50</v>
      </c>
      <c r="E97" s="1">
        <v>3</v>
      </c>
      <c r="F97" s="1">
        <f>IF(13&gt;$C$6,H97,P84)</f>
        <v>0</v>
      </c>
      <c r="H97" s="1">
        <f t="shared" si="11"/>
        <v>9.5</v>
      </c>
      <c r="I97" s="1">
        <v>4.5</v>
      </c>
    </row>
    <row r="98" spans="2:9" hidden="1" x14ac:dyDescent="0.25">
      <c r="F98" s="1"/>
    </row>
    <row r="99" spans="2:9" hidden="1" x14ac:dyDescent="0.25">
      <c r="F99" s="1"/>
    </row>
    <row r="100" spans="2:9" hidden="1" x14ac:dyDescent="0.25">
      <c r="F100" s="1"/>
    </row>
    <row r="101" spans="2:9" hidden="1" x14ac:dyDescent="0.25"/>
    <row r="102" spans="2:9" hidden="1" x14ac:dyDescent="0.25"/>
    <row r="103" spans="2:9" hidden="1" x14ac:dyDescent="0.25"/>
    <row r="104" spans="2:9" hidden="1" x14ac:dyDescent="0.25">
      <c r="B104" s="1" t="s">
        <v>3</v>
      </c>
    </row>
    <row r="105" spans="2:9" ht="15.75" hidden="1" thickBot="1" x14ac:dyDescent="0.3"/>
    <row r="106" spans="2:9" ht="30.75" hidden="1" thickBot="1" x14ac:dyDescent="0.3">
      <c r="B106" s="8" t="s">
        <v>36</v>
      </c>
      <c r="C106" s="10" t="s">
        <v>37</v>
      </c>
      <c r="D106" s="10" t="s">
        <v>38</v>
      </c>
      <c r="E106" s="10" t="s">
        <v>22</v>
      </c>
      <c r="F106" s="10" t="s">
        <v>23</v>
      </c>
    </row>
    <row r="107" spans="2:9" ht="15.75" hidden="1" thickBot="1" x14ac:dyDescent="0.3">
      <c r="B107" s="9">
        <v>15</v>
      </c>
      <c r="C107" s="11" t="s">
        <v>39</v>
      </c>
      <c r="D107" s="11" t="s">
        <v>40</v>
      </c>
      <c r="E107" s="11">
        <v>25</v>
      </c>
      <c r="F107" s="11">
        <v>7</v>
      </c>
    </row>
    <row r="108" spans="2:9" ht="15.75" hidden="1" thickBot="1" x14ac:dyDescent="0.3">
      <c r="B108" s="9">
        <v>15.5</v>
      </c>
      <c r="C108" s="11" t="s">
        <v>39</v>
      </c>
      <c r="D108" s="11" t="s">
        <v>40</v>
      </c>
      <c r="E108" s="11">
        <v>25</v>
      </c>
      <c r="F108" s="11">
        <v>7</v>
      </c>
    </row>
    <row r="109" spans="2:9" ht="15.75" hidden="1" thickBot="1" x14ac:dyDescent="0.3">
      <c r="B109" s="9">
        <v>16</v>
      </c>
      <c r="C109" s="11" t="s">
        <v>41</v>
      </c>
      <c r="D109" s="11" t="s">
        <v>40</v>
      </c>
      <c r="E109" s="11">
        <v>26</v>
      </c>
      <c r="F109" s="11">
        <v>8</v>
      </c>
    </row>
    <row r="110" spans="2:9" ht="15.75" hidden="1" thickBot="1" x14ac:dyDescent="0.3">
      <c r="B110" s="9">
        <v>16.5</v>
      </c>
      <c r="C110" s="11" t="s">
        <v>41</v>
      </c>
      <c r="D110" s="11" t="s">
        <v>40</v>
      </c>
      <c r="E110" s="11">
        <v>26</v>
      </c>
      <c r="F110" s="11">
        <v>8</v>
      </c>
    </row>
    <row r="111" spans="2:9" ht="15.75" hidden="1" thickBot="1" x14ac:dyDescent="0.3">
      <c r="B111" s="9">
        <v>17</v>
      </c>
      <c r="C111" s="11" t="s">
        <v>42</v>
      </c>
      <c r="D111" s="11" t="s">
        <v>40</v>
      </c>
      <c r="E111" s="11">
        <v>27</v>
      </c>
      <c r="F111" s="11">
        <v>9</v>
      </c>
    </row>
    <row r="112" spans="2:9" ht="15.75" hidden="1" thickBot="1" x14ac:dyDescent="0.3">
      <c r="B112" s="9">
        <v>17.5</v>
      </c>
      <c r="C112" s="11" t="s">
        <v>43</v>
      </c>
      <c r="D112" s="11" t="s">
        <v>44</v>
      </c>
      <c r="E112" s="11">
        <v>28</v>
      </c>
      <c r="F112" s="11">
        <v>10</v>
      </c>
    </row>
    <row r="113" spans="2:6" ht="15.75" hidden="1" thickBot="1" x14ac:dyDescent="0.3">
      <c r="B113" s="9">
        <v>18.5</v>
      </c>
      <c r="C113" s="11" t="s">
        <v>45</v>
      </c>
      <c r="D113" s="11" t="s">
        <v>40</v>
      </c>
      <c r="E113" s="11">
        <v>29</v>
      </c>
      <c r="F113" s="11">
        <v>11</v>
      </c>
    </row>
    <row r="114" spans="2:6" ht="15.75" hidden="1" thickBot="1" x14ac:dyDescent="0.3">
      <c r="B114" s="9">
        <v>19.5</v>
      </c>
      <c r="C114" s="11" t="s">
        <v>46</v>
      </c>
      <c r="D114" s="11" t="s">
        <v>44</v>
      </c>
      <c r="E114" s="11">
        <v>30.5</v>
      </c>
      <c r="F114" s="11">
        <v>12</v>
      </c>
    </row>
    <row r="115" spans="2:6" ht="15.75" hidden="1" thickBot="1" x14ac:dyDescent="0.3">
      <c r="B115" s="9">
        <v>20</v>
      </c>
      <c r="C115" s="11" t="s">
        <v>47</v>
      </c>
      <c r="D115" s="11" t="s">
        <v>40</v>
      </c>
      <c r="E115" s="11">
        <v>31</v>
      </c>
      <c r="F115" s="11">
        <v>13</v>
      </c>
    </row>
    <row r="116" spans="2:6" ht="15.75" hidden="1" thickBot="1" x14ac:dyDescent="0.3">
      <c r="B116" s="9">
        <v>20.5</v>
      </c>
      <c r="C116" s="11">
        <v>1</v>
      </c>
      <c r="D116" s="11" t="s">
        <v>40</v>
      </c>
      <c r="E116" s="11">
        <v>32</v>
      </c>
      <c r="F116" s="11">
        <v>13.5</v>
      </c>
    </row>
    <row r="117" spans="2:6" ht="15.75" hidden="1" thickBot="1" x14ac:dyDescent="0.3">
      <c r="B117" s="9">
        <v>21</v>
      </c>
      <c r="C117" s="11">
        <v>2</v>
      </c>
      <c r="D117" s="11" t="s">
        <v>40</v>
      </c>
      <c r="E117" s="11">
        <v>33</v>
      </c>
      <c r="F117" s="11">
        <v>1</v>
      </c>
    </row>
    <row r="118" spans="2:6" ht="15.75" hidden="1" thickBot="1" x14ac:dyDescent="0.3">
      <c r="B118" s="9">
        <v>21.5</v>
      </c>
      <c r="C118" s="11">
        <v>3</v>
      </c>
      <c r="D118" s="11" t="s">
        <v>40</v>
      </c>
      <c r="E118" s="11">
        <v>34</v>
      </c>
      <c r="F118" s="11">
        <v>2</v>
      </c>
    </row>
    <row r="119" spans="2:6" ht="15.75" hidden="1" thickBot="1" x14ac:dyDescent="0.3">
      <c r="B119" s="9">
        <v>22</v>
      </c>
      <c r="C119" s="11">
        <v>4</v>
      </c>
      <c r="D119" s="11">
        <v>5</v>
      </c>
      <c r="E119" s="11">
        <v>35</v>
      </c>
      <c r="F119" s="11">
        <v>3</v>
      </c>
    </row>
    <row r="120" spans="2:6" ht="15.75" hidden="1" thickBot="1" x14ac:dyDescent="0.3">
      <c r="B120" s="9">
        <v>22.5</v>
      </c>
      <c r="C120" s="11">
        <v>4.5</v>
      </c>
      <c r="D120" s="11">
        <v>5.5</v>
      </c>
      <c r="E120" s="11">
        <v>36</v>
      </c>
      <c r="F120" s="11">
        <v>3.5</v>
      </c>
    </row>
    <row r="121" spans="2:6" ht="15.75" hidden="1" thickBot="1" x14ac:dyDescent="0.3">
      <c r="B121" s="9">
        <v>23</v>
      </c>
      <c r="C121" s="11">
        <v>5</v>
      </c>
      <c r="D121" s="11">
        <v>6</v>
      </c>
      <c r="E121" s="11">
        <v>36.5</v>
      </c>
      <c r="F121" s="11">
        <v>4</v>
      </c>
    </row>
    <row r="122" spans="2:6" ht="15.75" hidden="1" thickBot="1" x14ac:dyDescent="0.3">
      <c r="B122" s="9">
        <v>23.5</v>
      </c>
      <c r="C122" s="11">
        <v>5.5</v>
      </c>
      <c r="D122" s="11">
        <v>6.5</v>
      </c>
      <c r="E122" s="11">
        <v>37</v>
      </c>
      <c r="F122" s="11">
        <v>4.5</v>
      </c>
    </row>
    <row r="123" spans="2:6" ht="15.75" hidden="1" thickBot="1" x14ac:dyDescent="0.3">
      <c r="B123" s="9">
        <v>24</v>
      </c>
      <c r="C123" s="11">
        <v>6</v>
      </c>
      <c r="D123" s="11">
        <v>7</v>
      </c>
      <c r="E123" s="11">
        <v>38</v>
      </c>
      <c r="F123" s="11">
        <v>5</v>
      </c>
    </row>
    <row r="124" spans="2:6" ht="15.75" hidden="1" thickBot="1" x14ac:dyDescent="0.3">
      <c r="B124" s="9">
        <v>24.5</v>
      </c>
      <c r="C124" s="11">
        <v>6.5</v>
      </c>
      <c r="D124" s="11">
        <v>7.5</v>
      </c>
      <c r="E124" s="11">
        <v>38.5</v>
      </c>
      <c r="F124" s="11">
        <v>5.5</v>
      </c>
    </row>
    <row r="125" spans="2:6" ht="15.75" hidden="1" thickBot="1" x14ac:dyDescent="0.3">
      <c r="B125" s="9">
        <v>25</v>
      </c>
      <c r="C125" s="11">
        <v>7</v>
      </c>
      <c r="D125" s="11">
        <v>8</v>
      </c>
      <c r="E125" s="11">
        <v>39</v>
      </c>
      <c r="F125" s="11">
        <v>6</v>
      </c>
    </row>
    <row r="126" spans="2:6" ht="15.75" hidden="1" thickBot="1" x14ac:dyDescent="0.3">
      <c r="B126" s="9">
        <v>25.5</v>
      </c>
      <c r="C126" s="11">
        <v>8</v>
      </c>
      <c r="D126" s="11">
        <v>8.5</v>
      </c>
      <c r="E126" s="11">
        <v>40</v>
      </c>
      <c r="F126" s="11">
        <v>6.5</v>
      </c>
    </row>
    <row r="127" spans="2:6" ht="15.75" hidden="1" thickBot="1" x14ac:dyDescent="0.3">
      <c r="B127" s="9">
        <v>26</v>
      </c>
      <c r="C127" s="11">
        <v>8</v>
      </c>
      <c r="D127" s="11">
        <v>9</v>
      </c>
      <c r="E127" s="11">
        <v>41</v>
      </c>
      <c r="F127" s="11">
        <v>7</v>
      </c>
    </row>
    <row r="128" spans="2:6" ht="15.75" hidden="1" thickBot="1" x14ac:dyDescent="0.3">
      <c r="B128" s="9">
        <v>26.5</v>
      </c>
      <c r="C128" s="11">
        <v>8.5</v>
      </c>
      <c r="D128" s="11">
        <v>9.5</v>
      </c>
      <c r="E128" s="11">
        <v>42</v>
      </c>
      <c r="F128" s="11">
        <v>7.5</v>
      </c>
    </row>
    <row r="129" spans="2:6" ht="15.75" hidden="1" thickBot="1" x14ac:dyDescent="0.3">
      <c r="B129" s="9">
        <v>27</v>
      </c>
      <c r="C129" s="11">
        <v>9</v>
      </c>
      <c r="D129" s="11">
        <v>10</v>
      </c>
      <c r="E129" s="11">
        <v>43</v>
      </c>
      <c r="F129" s="11">
        <v>8</v>
      </c>
    </row>
    <row r="130" spans="2:6" ht="15.75" hidden="1" thickBot="1" x14ac:dyDescent="0.3">
      <c r="B130" s="9">
        <v>27.5</v>
      </c>
      <c r="C130" s="11">
        <v>9.5</v>
      </c>
      <c r="D130" s="11">
        <v>10.5</v>
      </c>
      <c r="E130" s="11">
        <v>43.5</v>
      </c>
      <c r="F130" s="11">
        <v>8.5</v>
      </c>
    </row>
    <row r="131" spans="2:6" ht="15.75" hidden="1" thickBot="1" x14ac:dyDescent="0.3">
      <c r="B131" s="9">
        <v>28</v>
      </c>
      <c r="C131" s="11">
        <v>10</v>
      </c>
      <c r="D131" s="11">
        <v>11</v>
      </c>
      <c r="E131" s="11">
        <v>44</v>
      </c>
      <c r="F131" s="11">
        <v>9</v>
      </c>
    </row>
    <row r="132" spans="2:6" ht="15.75" hidden="1" thickBot="1" x14ac:dyDescent="0.3">
      <c r="B132" s="9">
        <v>28.5</v>
      </c>
      <c r="C132" s="11">
        <v>10.510999999999999</v>
      </c>
      <c r="D132" s="11">
        <v>11.5</v>
      </c>
      <c r="E132" s="11">
        <v>44.5</v>
      </c>
      <c r="F132" s="11">
        <v>9.5</v>
      </c>
    </row>
    <row r="133" spans="2:6" ht="15.75" hidden="1" thickBot="1" x14ac:dyDescent="0.3">
      <c r="B133" s="9">
        <v>29</v>
      </c>
      <c r="C133" s="11">
        <v>11</v>
      </c>
      <c r="D133" s="11">
        <v>12</v>
      </c>
      <c r="E133" s="11">
        <v>45</v>
      </c>
      <c r="F133" s="11">
        <v>10</v>
      </c>
    </row>
    <row r="134" spans="2:6" ht="15.75" hidden="1" thickBot="1" x14ac:dyDescent="0.3">
      <c r="B134" s="9">
        <v>29.5</v>
      </c>
      <c r="C134" s="11">
        <v>11.5</v>
      </c>
      <c r="D134" s="11" t="s">
        <v>40</v>
      </c>
      <c r="E134" s="11">
        <v>45.5</v>
      </c>
      <c r="F134" s="11">
        <v>10.5</v>
      </c>
    </row>
    <row r="135" spans="2:6" ht="15.75" hidden="1" thickBot="1" x14ac:dyDescent="0.3">
      <c r="B135" s="9">
        <v>30</v>
      </c>
      <c r="C135" s="11">
        <v>12</v>
      </c>
      <c r="D135" s="11" t="s">
        <v>40</v>
      </c>
      <c r="E135" s="11">
        <v>46</v>
      </c>
      <c r="F135" s="11">
        <v>11</v>
      </c>
    </row>
    <row r="136" spans="2:6" ht="15.75" hidden="1" thickBot="1" x14ac:dyDescent="0.3">
      <c r="B136" s="9">
        <v>30.5</v>
      </c>
      <c r="C136" s="11">
        <v>12.5</v>
      </c>
      <c r="D136" s="11" t="s">
        <v>40</v>
      </c>
      <c r="E136" s="11">
        <v>46.5</v>
      </c>
      <c r="F136" s="11">
        <v>11.5</v>
      </c>
    </row>
    <row r="137" spans="2:6" ht="15.75" hidden="1" thickBot="1" x14ac:dyDescent="0.3">
      <c r="B137" s="9">
        <v>31</v>
      </c>
      <c r="C137" s="11">
        <v>13</v>
      </c>
      <c r="D137" s="11" t="s">
        <v>40</v>
      </c>
      <c r="E137" s="11">
        <v>47</v>
      </c>
      <c r="F137" s="11">
        <v>12</v>
      </c>
    </row>
    <row r="138" spans="2:6" ht="15.75" hidden="1" thickBot="1" x14ac:dyDescent="0.3">
      <c r="B138" s="9">
        <v>31.5</v>
      </c>
      <c r="C138" s="11">
        <v>13.5</v>
      </c>
      <c r="D138" s="11" t="s">
        <v>40</v>
      </c>
      <c r="E138" s="11">
        <v>47.5</v>
      </c>
      <c r="F138" s="11">
        <v>12.5</v>
      </c>
    </row>
    <row r="139" spans="2:6" ht="15.75" hidden="1" thickBot="1" x14ac:dyDescent="0.3">
      <c r="B139" s="9">
        <v>32</v>
      </c>
      <c r="C139" s="11">
        <v>14</v>
      </c>
      <c r="D139" s="11" t="s">
        <v>40</v>
      </c>
      <c r="E139" s="11">
        <v>48</v>
      </c>
      <c r="F139" s="11">
        <v>13</v>
      </c>
    </row>
    <row r="140" spans="2:6" ht="15.75" hidden="1" thickBot="1" x14ac:dyDescent="0.3">
      <c r="B140" s="9">
        <v>32.5</v>
      </c>
      <c r="C140" s="11">
        <v>14.5</v>
      </c>
      <c r="D140" s="11" t="s">
        <v>40</v>
      </c>
      <c r="E140" s="11">
        <v>48.5</v>
      </c>
      <c r="F140" s="11">
        <v>13.5</v>
      </c>
    </row>
    <row r="141" spans="2:6" ht="15.75" hidden="1" thickBot="1" x14ac:dyDescent="0.3">
      <c r="B141" s="9">
        <v>33</v>
      </c>
      <c r="C141" s="11">
        <v>15</v>
      </c>
      <c r="D141" s="11" t="s">
        <v>40</v>
      </c>
      <c r="E141" s="11">
        <v>49</v>
      </c>
      <c r="F141" s="11">
        <v>14</v>
      </c>
    </row>
    <row r="142" spans="2:6" ht="15.75" hidden="1" thickBot="1" x14ac:dyDescent="0.3">
      <c r="B142" s="9">
        <v>33.5</v>
      </c>
      <c r="C142" s="11">
        <v>15.5</v>
      </c>
      <c r="D142" s="11" t="s">
        <v>40</v>
      </c>
      <c r="E142" s="11">
        <v>50</v>
      </c>
      <c r="F142" s="11">
        <v>14.5</v>
      </c>
    </row>
    <row r="143" spans="2:6" ht="15.75" hidden="1" thickBot="1" x14ac:dyDescent="0.3">
      <c r="B143" s="9">
        <v>34</v>
      </c>
      <c r="C143" s="11">
        <v>16</v>
      </c>
      <c r="D143" s="11" t="s">
        <v>40</v>
      </c>
      <c r="E143" s="11">
        <v>51</v>
      </c>
      <c r="F143" s="11">
        <v>15</v>
      </c>
    </row>
    <row r="144" spans="2:6" hidden="1" x14ac:dyDescent="0.25"/>
    <row r="145" spans="2:10" ht="28.5" x14ac:dyDescent="0.45">
      <c r="B145" s="26"/>
      <c r="C145" s="26"/>
      <c r="D145" s="26"/>
      <c r="E145" s="26"/>
      <c r="F145" s="27"/>
      <c r="G145" s="26"/>
      <c r="H145" s="26"/>
      <c r="I145" s="26"/>
      <c r="J145" s="26"/>
    </row>
    <row r="146" spans="2:10" x14ac:dyDescent="0.25">
      <c r="J146"/>
    </row>
  </sheetData>
  <mergeCells count="1">
    <mergeCell ref="B19:J19"/>
  </mergeCell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Alpin Guide</vt:lpstr>
      <vt:lpstr>'Alpin Guide'!Utskriftsområde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Trond Ramstad</dc:creator>
  <cp:lastModifiedBy>Ready Analyse 1</cp:lastModifiedBy>
  <cp:revision/>
  <dcterms:created xsi:type="dcterms:W3CDTF">2013-02-11T09:08:59Z</dcterms:created>
  <dcterms:modified xsi:type="dcterms:W3CDTF">2018-11-14T14:27:34Z</dcterms:modified>
</cp:coreProperties>
</file>